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领导班子薪酬2018）" sheetId="6" r:id="rId1"/>
    <sheet name="领导班子薪酬2019报国资委" sheetId="10" r:id="rId2"/>
  </sheets>
  <calcPr calcId="162913"/>
</workbook>
</file>

<file path=xl/calcChain.xml><?xml version="1.0" encoding="utf-8"?>
<calcChain xmlns="http://schemas.openxmlformats.org/spreadsheetml/2006/main">
  <c r="E7" i="10" l="1"/>
  <c r="D7" i="10"/>
  <c r="G7" i="10" l="1"/>
  <c r="I7" i="10" s="1"/>
  <c r="E10" i="10"/>
  <c r="E9" i="10"/>
  <c r="D9" i="10"/>
  <c r="D11" i="10"/>
  <c r="D10" i="10"/>
  <c r="E8" i="10"/>
  <c r="D8" i="10"/>
  <c r="E6" i="10"/>
  <c r="D6" i="10"/>
  <c r="K20" i="6"/>
  <c r="K21" i="6"/>
  <c r="K19" i="6"/>
  <c r="I17" i="6"/>
  <c r="G6" i="10" l="1"/>
  <c r="I6" i="10" s="1"/>
  <c r="C9" i="6" l="1"/>
  <c r="C8" i="6"/>
  <c r="C6" i="6"/>
  <c r="K9" i="6" l="1"/>
  <c r="K8" i="6"/>
  <c r="K6" i="6"/>
  <c r="I6" i="6"/>
  <c r="H7" i="6"/>
  <c r="H8" i="6" s="1"/>
  <c r="H9" i="6" s="1"/>
  <c r="H5" i="6"/>
  <c r="H6" i="6" s="1"/>
  <c r="F5" i="6"/>
  <c r="I5" i="6" s="1"/>
  <c r="F6" i="6"/>
  <c r="F7" i="6"/>
  <c r="I7" i="6" s="1"/>
  <c r="F9" i="6"/>
  <c r="I9" i="6" s="1"/>
  <c r="F8" i="6"/>
  <c r="I8" i="6" s="1"/>
  <c r="D9" i="6" l="1"/>
  <c r="D8" i="6"/>
  <c r="D6" i="6"/>
  <c r="D7" i="6"/>
  <c r="C7" i="6"/>
  <c r="E5" i="6"/>
  <c r="H17" i="6" l="1"/>
  <c r="C17" i="6" s="1"/>
  <c r="G5" i="6"/>
  <c r="E9" i="6"/>
  <c r="I21" i="6" s="1"/>
  <c r="E6" i="6"/>
  <c r="E8" i="6"/>
  <c r="E7" i="6"/>
  <c r="I19" i="6" l="1"/>
  <c r="G7" i="6"/>
  <c r="I20" i="6"/>
  <c r="G8" i="6"/>
  <c r="I18" i="6"/>
  <c r="G6" i="6"/>
  <c r="H21" i="6"/>
  <c r="C21" i="6" s="1"/>
  <c r="H18" i="6"/>
  <c r="C18" i="6" s="1"/>
  <c r="H20" i="6"/>
  <c r="C20" i="6" s="1"/>
  <c r="H19" i="6"/>
  <c r="C19" i="6" s="1"/>
</calcChain>
</file>

<file path=xl/sharedStrings.xml><?xml version="1.0" encoding="utf-8"?>
<sst xmlns="http://schemas.openxmlformats.org/spreadsheetml/2006/main" count="99" uniqueCount="80">
  <si>
    <t>总经理</t>
    <phoneticPr fontId="1" type="noConversion"/>
  </si>
  <si>
    <t>董事长</t>
    <phoneticPr fontId="1" type="noConversion"/>
  </si>
  <si>
    <t>企业领导班子成员</t>
    <phoneticPr fontId="1" type="noConversion"/>
  </si>
  <si>
    <t>职务</t>
    <phoneticPr fontId="1" type="noConversion"/>
  </si>
  <si>
    <t>张涛</t>
    <phoneticPr fontId="1" type="noConversion"/>
  </si>
  <si>
    <t>宋羽</t>
    <phoneticPr fontId="1" type="noConversion"/>
  </si>
  <si>
    <t>副总经理</t>
    <phoneticPr fontId="1" type="noConversion"/>
  </si>
  <si>
    <t>叶慧莲</t>
    <phoneticPr fontId="1" type="noConversion"/>
  </si>
  <si>
    <t>周建</t>
    <phoneticPr fontId="1" type="noConversion"/>
  </si>
  <si>
    <t>马文宁</t>
    <phoneticPr fontId="1" type="noConversion"/>
  </si>
  <si>
    <t>年度薪酬</t>
    <phoneticPr fontId="1" type="noConversion"/>
  </si>
  <si>
    <t>基本薪酬</t>
    <phoneticPr fontId="1" type="noConversion"/>
  </si>
  <si>
    <t>绩效薪酬</t>
    <phoneticPr fontId="1" type="noConversion"/>
  </si>
  <si>
    <t>年度薪酬总额</t>
    <phoneticPr fontId="1" type="noConversion"/>
  </si>
  <si>
    <t>福利性待遇（单位缴存部分）</t>
    <phoneticPr fontId="1" type="noConversion"/>
  </si>
  <si>
    <t>社会保险</t>
    <phoneticPr fontId="1" type="noConversion"/>
  </si>
  <si>
    <t>企业年金</t>
    <phoneticPr fontId="1" type="noConversion"/>
  </si>
  <si>
    <t>补充医疗保险</t>
    <phoneticPr fontId="1" type="noConversion"/>
  </si>
  <si>
    <t>住房公积金</t>
    <phoneticPr fontId="1" type="noConversion"/>
  </si>
  <si>
    <t>市属企业负责人2018年度薪酬分配情况表</t>
    <phoneticPr fontId="1" type="noConversion"/>
  </si>
  <si>
    <t>薪酬总额较上一年增减</t>
    <phoneticPr fontId="1" type="noConversion"/>
  </si>
  <si>
    <t>增减正负绝对值</t>
    <phoneticPr fontId="1" type="noConversion"/>
  </si>
  <si>
    <t>增减比例</t>
    <phoneticPr fontId="1" type="noConversion"/>
  </si>
  <si>
    <t>备注</t>
    <phoneticPr fontId="1" type="noConversion"/>
  </si>
  <si>
    <t>报送企业（盖章）：</t>
    <phoneticPr fontId="1" type="noConversion"/>
  </si>
  <si>
    <t>单位：万元，%</t>
    <phoneticPr fontId="1" type="noConversion"/>
  </si>
  <si>
    <t>2016-2018年度相关出资企业主要负责人任期激励收入分配表</t>
    <phoneticPr fontId="1" type="noConversion"/>
  </si>
  <si>
    <t>单位：万元</t>
    <phoneticPr fontId="1" type="noConversion"/>
  </si>
  <si>
    <t>合计</t>
    <phoneticPr fontId="1" type="noConversion"/>
  </si>
  <si>
    <t>2016年度</t>
    <phoneticPr fontId="1" type="noConversion"/>
  </si>
  <si>
    <t>2017年度</t>
    <phoneticPr fontId="1" type="noConversion"/>
  </si>
  <si>
    <t>2018年度</t>
    <phoneticPr fontId="1" type="noConversion"/>
  </si>
  <si>
    <t>任期激励收入应兑现数（年度薪酬*30%）</t>
    <phoneticPr fontId="1" type="noConversion"/>
  </si>
  <si>
    <t>任期激励收入实际兑现数</t>
    <phoneticPr fontId="1" type="noConversion"/>
  </si>
  <si>
    <t>2018实际应发</t>
    <phoneticPr fontId="1" type="noConversion"/>
  </si>
  <si>
    <t>2018年补差</t>
    <phoneticPr fontId="1" type="noConversion"/>
  </si>
  <si>
    <t>扣减因素</t>
    <phoneticPr fontId="1" type="noConversion"/>
  </si>
  <si>
    <t>报送企业（盖章）：泰州市文化旅游发展集团有限公司</t>
    <phoneticPr fontId="1" type="noConversion"/>
  </si>
  <si>
    <t>备注</t>
  </si>
  <si>
    <t>备注</t>
    <phoneticPr fontId="1" type="noConversion"/>
  </si>
  <si>
    <t>1.张涛董事长2018年第一稿交给国资委的稿，任期激励按42.83*0.3+2017年文件上写的12.29/12*3（按照文件的要求从任期的次月开始算）
2.2020年7月国资委打电话说，2017年任期激励按照2017年薪资20.48*0.3算，并将更新版本发给国资委和财务部</t>
    <phoneticPr fontId="1" type="noConversion"/>
  </si>
  <si>
    <t>附件：</t>
  </si>
  <si>
    <t>市属企业负责人2019年度薪酬分配情况表</t>
  </si>
  <si>
    <t>单位：万元</t>
  </si>
  <si>
    <t>企业领导班子成员</t>
  </si>
  <si>
    <t>职务</t>
  </si>
  <si>
    <t>薪酬分配系数</t>
  </si>
  <si>
    <t>年度薪酬分配情况</t>
  </si>
  <si>
    <t>福利性待遇（单位缴存部分）</t>
  </si>
  <si>
    <t>任职时间</t>
  </si>
  <si>
    <t>2019年薪酬信息公开情况</t>
  </si>
  <si>
    <t>基本年薪   1</t>
  </si>
  <si>
    <t>绩效年薪  2</t>
  </si>
  <si>
    <t>其他收入  3</t>
  </si>
  <si>
    <t>应付薪酬  4＝1+2+3</t>
  </si>
  <si>
    <t>任期激励  5</t>
  </si>
  <si>
    <t>总薪酬    6＝4+5</t>
  </si>
  <si>
    <t>社会保险</t>
  </si>
  <si>
    <t xml:space="preserve">企业年金 </t>
  </si>
  <si>
    <t>补充医疗保险</t>
  </si>
  <si>
    <t xml:space="preserve">住房公积金 </t>
  </si>
  <si>
    <t>其他项目</t>
  </si>
  <si>
    <t>公开时间</t>
  </si>
  <si>
    <t>公开渠道</t>
  </si>
  <si>
    <t>张爱华</t>
  </si>
  <si>
    <t>董事长</t>
  </si>
  <si>
    <t>宋羽</t>
  </si>
  <si>
    <t>总经理</t>
  </si>
  <si>
    <t>叶慧莲</t>
  </si>
  <si>
    <t>副总经理</t>
  </si>
  <si>
    <t>周建</t>
  </si>
  <si>
    <t>1-8月0.7
9-12月0.75</t>
  </si>
  <si>
    <t>马文宁</t>
  </si>
  <si>
    <t>注：1.金额单位保留两位小数；</t>
  </si>
  <si>
    <t xml:space="preserve">    2.报送时间：2021年1月10日前。</t>
  </si>
  <si>
    <t>2019董事长年薪总额：</t>
    <phoneticPr fontId="1" type="noConversion"/>
  </si>
  <si>
    <t>基本年薪</t>
    <phoneticPr fontId="1" type="noConversion"/>
  </si>
  <si>
    <t>绩效年薪</t>
    <phoneticPr fontId="1" type="noConversion"/>
  </si>
  <si>
    <t>张涛</t>
    <phoneticPr fontId="1" type="noConversion"/>
  </si>
  <si>
    <t>原董事长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</si>
</sst>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0.00_ "/>
    <numFmt numFmtId="178" formatCode="yyyy&quot;年&quot;m&quot;月&quot;d&quot;日&quot;;@"/>
    <numFmt numFmtId="179" formatCode="0.000_ "/>
    <numFmt numFmtId="180" formatCode="yyyy/m/d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0" fillId="0" borderId="1" xfId="0" applyBorder="1" applyAlignment="1"/>
    <xf numFmtId="177" fontId="0" fillId="0" borderId="1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57" fontId="0" fillId="0" borderId="0" xfId="0" applyNumberFormat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17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177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/>
    <xf numFmtId="0" fontId="6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80" fontId="6" fillId="0" borderId="7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0" fontId="8" fillId="0" borderId="5" xfId="0" applyNumberFormat="1" applyFont="1" applyBorder="1" applyAlignment="1">
      <alignment horizontal="center" vertical="center" wrapText="1"/>
    </xf>
    <xf numFmtId="180" fontId="8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7" workbookViewId="0">
      <selection activeCell="M20" sqref="M20"/>
    </sheetView>
  </sheetViews>
  <sheetFormatPr defaultRowHeight="13.5" x14ac:dyDescent="0.15"/>
  <cols>
    <col min="1" max="1" width="7.625" customWidth="1"/>
    <col min="2" max="2" width="8.375" customWidth="1"/>
    <col min="3" max="3" width="9.375" customWidth="1"/>
    <col min="4" max="4" width="10.25" customWidth="1"/>
    <col min="5" max="5" width="9.75" customWidth="1"/>
    <col min="6" max="7" width="9.75" hidden="1" customWidth="1"/>
    <col min="8" max="9" width="10.375" customWidth="1"/>
    <col min="10" max="10" width="13.5" customWidth="1"/>
    <col min="11" max="12" width="10.375" customWidth="1"/>
    <col min="13" max="13" width="15.75" customWidth="1"/>
    <col min="14" max="14" width="10.375" customWidth="1"/>
    <col min="15" max="15" width="14.75" customWidth="1"/>
  </cols>
  <sheetData>
    <row r="1" spans="1:15" ht="27" customHeight="1" x14ac:dyDescent="0.1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9.5" customHeight="1" x14ac:dyDescent="0.15">
      <c r="A2" s="1" t="s">
        <v>24</v>
      </c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25</v>
      </c>
      <c r="O2" s="1"/>
    </row>
    <row r="3" spans="1:15" ht="33" customHeight="1" x14ac:dyDescent="0.15">
      <c r="A3" s="42" t="s">
        <v>2</v>
      </c>
      <c r="B3" s="51" t="s">
        <v>3</v>
      </c>
      <c r="C3" s="48" t="s">
        <v>10</v>
      </c>
      <c r="D3" s="49"/>
      <c r="E3" s="50"/>
      <c r="F3" s="47" t="s">
        <v>34</v>
      </c>
      <c r="G3" s="42" t="s">
        <v>35</v>
      </c>
      <c r="H3" s="48" t="s">
        <v>14</v>
      </c>
      <c r="I3" s="49"/>
      <c r="J3" s="49"/>
      <c r="K3" s="50"/>
      <c r="L3" s="17"/>
      <c r="M3" s="48" t="s">
        <v>20</v>
      </c>
      <c r="N3" s="50"/>
      <c r="O3" s="11" t="s">
        <v>23</v>
      </c>
    </row>
    <row r="4" spans="1:15" ht="27" x14ac:dyDescent="0.15">
      <c r="A4" s="42"/>
      <c r="B4" s="52"/>
      <c r="C4" s="7" t="s">
        <v>11</v>
      </c>
      <c r="D4" s="7" t="s">
        <v>12</v>
      </c>
      <c r="E4" s="7" t="s">
        <v>13</v>
      </c>
      <c r="F4" s="47"/>
      <c r="G4" s="42"/>
      <c r="H4" s="7" t="s">
        <v>15</v>
      </c>
      <c r="I4" s="7" t="s">
        <v>16</v>
      </c>
      <c r="J4" s="7" t="s">
        <v>17</v>
      </c>
      <c r="K4" s="7" t="s">
        <v>18</v>
      </c>
      <c r="L4" s="7"/>
      <c r="M4" s="7" t="s">
        <v>21</v>
      </c>
      <c r="N4" s="7" t="s">
        <v>22</v>
      </c>
      <c r="O4" s="8"/>
    </row>
    <row r="5" spans="1:15" ht="24.95" customHeight="1" x14ac:dyDescent="0.15">
      <c r="A5" s="15" t="s">
        <v>4</v>
      </c>
      <c r="B5" s="2" t="s">
        <v>1</v>
      </c>
      <c r="C5" s="3">
        <v>15.8</v>
      </c>
      <c r="D5" s="3">
        <v>27.03</v>
      </c>
      <c r="E5" s="3">
        <f>C5+D5</f>
        <v>42.83</v>
      </c>
      <c r="F5" s="3">
        <f>2.4*12</f>
        <v>28.799999999999997</v>
      </c>
      <c r="G5" s="3">
        <f>E5-F5</f>
        <v>14.030000000000001</v>
      </c>
      <c r="H5" s="3">
        <f>24502.21/10000/10.8*30</f>
        <v>6.8061694444444436</v>
      </c>
      <c r="I5" s="3">
        <f>F5*0.08</f>
        <v>2.3039999999999998</v>
      </c>
      <c r="J5" s="3"/>
      <c r="K5" s="3">
        <v>2.5920000000000001</v>
      </c>
      <c r="L5" s="3"/>
      <c r="M5" s="3"/>
      <c r="N5" s="3"/>
      <c r="O5" s="10">
        <v>42999</v>
      </c>
    </row>
    <row r="6" spans="1:15" ht="24.95" customHeight="1" x14ac:dyDescent="0.15">
      <c r="A6" s="15" t="s">
        <v>5</v>
      </c>
      <c r="B6" s="2" t="s">
        <v>0</v>
      </c>
      <c r="C6" s="3">
        <f>C5*0.95/12*5</f>
        <v>6.2541666666666664</v>
      </c>
      <c r="D6" s="3">
        <f>D5*0.95/12*5</f>
        <v>10.699375</v>
      </c>
      <c r="E6" s="3">
        <f>E5*0.95/12*5</f>
        <v>16.953541666666666</v>
      </c>
      <c r="F6" s="3">
        <f>2.28*5</f>
        <v>11.399999999999999</v>
      </c>
      <c r="G6" s="3">
        <f t="shared" ref="G6:G8" si="0">E6-F6</f>
        <v>5.5535416666666677</v>
      </c>
      <c r="H6" s="3">
        <f>H5/3</f>
        <v>2.268723148148148</v>
      </c>
      <c r="I6" s="3">
        <f>F6*0.08</f>
        <v>0.91199999999999992</v>
      </c>
      <c r="J6" s="3"/>
      <c r="K6" s="3">
        <f>K5/3</f>
        <v>0.86399999999999999</v>
      </c>
      <c r="L6" s="3"/>
      <c r="M6" s="3"/>
      <c r="N6" s="3"/>
      <c r="O6" s="10">
        <v>43322</v>
      </c>
    </row>
    <row r="7" spans="1:15" ht="24.95" customHeight="1" x14ac:dyDescent="0.15">
      <c r="A7" s="2" t="s">
        <v>7</v>
      </c>
      <c r="B7" s="2" t="s">
        <v>6</v>
      </c>
      <c r="C7" s="3">
        <f>C5*0.7/12*9+C5*0.75/12*3</f>
        <v>11.2575</v>
      </c>
      <c r="D7" s="3">
        <f>D5*0.7/12*9+D5*0.75/12*3</f>
        <v>19.258875</v>
      </c>
      <c r="E7" s="3">
        <f>E5*0.7/12*9+E5*0.75/12*3</f>
        <v>30.516375</v>
      </c>
      <c r="F7" s="3">
        <f>2*12</f>
        <v>24</v>
      </c>
      <c r="G7" s="3">
        <f t="shared" si="0"/>
        <v>6.516375</v>
      </c>
      <c r="H7" s="3">
        <f>24502.21/10000/10.8*30</f>
        <v>6.8061694444444436</v>
      </c>
      <c r="I7" s="3">
        <f>F7*0.08</f>
        <v>1.92</v>
      </c>
      <c r="J7" s="3"/>
      <c r="K7" s="3">
        <v>2.5920000000000001</v>
      </c>
      <c r="L7" s="3"/>
      <c r="M7" s="3"/>
      <c r="N7" s="3"/>
      <c r="O7" s="10">
        <v>43020</v>
      </c>
    </row>
    <row r="8" spans="1:15" ht="24.95" customHeight="1" x14ac:dyDescent="0.15">
      <c r="A8" s="2" t="s">
        <v>8</v>
      </c>
      <c r="B8" s="2" t="s">
        <v>6</v>
      </c>
      <c r="C8" s="3">
        <f>C5*0.7/12*5</f>
        <v>4.6083333333333334</v>
      </c>
      <c r="D8" s="3">
        <f>D5*0.7/12*5</f>
        <v>7.8837499999999991</v>
      </c>
      <c r="E8" s="3">
        <f>E5*0.7/12*5</f>
        <v>12.492083333333333</v>
      </c>
      <c r="F8" s="3">
        <f>2*5</f>
        <v>10</v>
      </c>
      <c r="G8" s="3">
        <f t="shared" si="0"/>
        <v>2.4920833333333334</v>
      </c>
      <c r="H8" s="3">
        <f>H7/3</f>
        <v>2.268723148148148</v>
      </c>
      <c r="I8" s="3">
        <f>F8*0.08</f>
        <v>0.8</v>
      </c>
      <c r="J8" s="3"/>
      <c r="K8" s="3">
        <f>K7/3</f>
        <v>0.86399999999999999</v>
      </c>
      <c r="L8" s="3"/>
      <c r="M8" s="3"/>
      <c r="N8" s="3"/>
      <c r="O8" s="10">
        <v>43315</v>
      </c>
    </row>
    <row r="9" spans="1:15" ht="24.95" customHeight="1" x14ac:dyDescent="0.15">
      <c r="A9" s="2" t="s">
        <v>9</v>
      </c>
      <c r="B9" s="2" t="s">
        <v>6</v>
      </c>
      <c r="C9" s="3">
        <f>C5*0.7/12*5</f>
        <v>4.6083333333333334</v>
      </c>
      <c r="D9" s="3">
        <f>D5*0.7/12*5</f>
        <v>7.8837499999999991</v>
      </c>
      <c r="E9" s="3">
        <f>E5*0.7/12*5</f>
        <v>12.492083333333333</v>
      </c>
      <c r="F9" s="3">
        <f>2*5</f>
        <v>10</v>
      </c>
      <c r="G9" s="3"/>
      <c r="H9" s="3">
        <f>H8</f>
        <v>2.268723148148148</v>
      </c>
      <c r="I9" s="3">
        <f>F9*0.08</f>
        <v>0.8</v>
      </c>
      <c r="J9" s="3"/>
      <c r="K9" s="3">
        <f>K7/3</f>
        <v>0.86399999999999999</v>
      </c>
      <c r="L9" s="3"/>
      <c r="M9" s="3"/>
      <c r="N9" s="3"/>
      <c r="O9" s="10">
        <v>43315</v>
      </c>
    </row>
    <row r="10" spans="1:1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3" spans="1:15" ht="23.25" customHeight="1" x14ac:dyDescent="0.15">
      <c r="A13" s="45" t="s">
        <v>26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2"/>
      <c r="O13" s="12"/>
    </row>
    <row r="14" spans="1:15" ht="24.75" customHeight="1" x14ac:dyDescent="0.15">
      <c r="A14" t="s">
        <v>24</v>
      </c>
      <c r="M14" t="s">
        <v>27</v>
      </c>
    </row>
    <row r="15" spans="1:15" ht="27" customHeight="1" x14ac:dyDescent="0.15">
      <c r="A15" s="42" t="s">
        <v>2</v>
      </c>
      <c r="B15" s="42" t="s">
        <v>3</v>
      </c>
      <c r="C15" s="42" t="s">
        <v>10</v>
      </c>
      <c r="D15" s="42"/>
      <c r="E15" s="42"/>
      <c r="F15" s="42"/>
      <c r="G15" s="42"/>
      <c r="H15" s="42"/>
      <c r="I15" s="42" t="s">
        <v>32</v>
      </c>
      <c r="J15" s="42" t="s">
        <v>36</v>
      </c>
      <c r="K15" s="42" t="s">
        <v>33</v>
      </c>
      <c r="L15" s="18"/>
      <c r="M15" s="43" t="s">
        <v>39</v>
      </c>
      <c r="N15" s="13"/>
      <c r="O15" s="14"/>
    </row>
    <row r="16" spans="1:15" ht="39.75" customHeight="1" x14ac:dyDescent="0.15">
      <c r="A16" s="42"/>
      <c r="B16" s="42"/>
      <c r="C16" s="7" t="s">
        <v>28</v>
      </c>
      <c r="D16" s="7" t="s">
        <v>29</v>
      </c>
      <c r="E16" s="7" t="s">
        <v>30</v>
      </c>
      <c r="F16" s="7"/>
      <c r="G16" s="7"/>
      <c r="H16" s="7" t="s">
        <v>31</v>
      </c>
      <c r="I16" s="42"/>
      <c r="J16" s="42"/>
      <c r="K16" s="42"/>
      <c r="L16" s="19"/>
      <c r="M16" s="44"/>
      <c r="N16" s="9"/>
      <c r="O16" s="4"/>
    </row>
    <row r="17" spans="1:18" ht="24.95" customHeight="1" x14ac:dyDescent="0.15">
      <c r="A17" s="15" t="s">
        <v>4</v>
      </c>
      <c r="B17" s="2" t="s">
        <v>1</v>
      </c>
      <c r="C17" s="16">
        <f>D17+E17+H17</f>
        <v>63.31</v>
      </c>
      <c r="D17" s="15"/>
      <c r="E17" s="15">
        <v>20.48</v>
      </c>
      <c r="F17" s="15"/>
      <c r="G17" s="15"/>
      <c r="H17" s="16">
        <f>E5</f>
        <v>42.83</v>
      </c>
      <c r="I17" s="16">
        <f>E5*0.3+E17*0.3</f>
        <v>18.992999999999999</v>
      </c>
      <c r="J17" s="15"/>
      <c r="K17" s="15">
        <v>7.96</v>
      </c>
      <c r="L17" s="15"/>
      <c r="M17" s="10">
        <v>42999</v>
      </c>
      <c r="N17" s="40" t="s">
        <v>40</v>
      </c>
      <c r="O17" s="41"/>
      <c r="P17" s="41"/>
      <c r="Q17" s="41"/>
      <c r="R17" s="41"/>
    </row>
    <row r="18" spans="1:18" ht="24.95" customHeight="1" x14ac:dyDescent="0.15">
      <c r="A18" s="15" t="s">
        <v>5</v>
      </c>
      <c r="B18" s="2" t="s">
        <v>0</v>
      </c>
      <c r="C18" s="16">
        <f>H18+E18</f>
        <v>16.953541666666666</v>
      </c>
      <c r="D18" s="15"/>
      <c r="H18" s="16">
        <f>E6</f>
        <v>16.953541666666666</v>
      </c>
      <c r="I18" s="16">
        <f>E6*0.3</f>
        <v>5.0860624999999997</v>
      </c>
      <c r="J18" s="15"/>
      <c r="K18" s="15">
        <v>2.5499999999999998</v>
      </c>
      <c r="L18" s="15"/>
      <c r="M18" s="10">
        <v>43322</v>
      </c>
      <c r="N18" s="40"/>
      <c r="O18" s="41"/>
      <c r="P18" s="41"/>
      <c r="Q18" s="41"/>
      <c r="R18" s="41"/>
    </row>
    <row r="19" spans="1:18" ht="24.95" customHeight="1" x14ac:dyDescent="0.15">
      <c r="A19" s="2" t="s">
        <v>7</v>
      </c>
      <c r="B19" s="2" t="s">
        <v>6</v>
      </c>
      <c r="C19" s="16">
        <f>H19+E19</f>
        <v>39.736375000000002</v>
      </c>
      <c r="D19" s="15"/>
      <c r="E19" s="15">
        <v>9.2200000000000006</v>
      </c>
      <c r="F19" s="15"/>
      <c r="G19" s="15"/>
      <c r="H19" s="16">
        <f>E7</f>
        <v>30.516375</v>
      </c>
      <c r="I19" s="16">
        <f>E7*0.3+E19*0.3</f>
        <v>11.9209125</v>
      </c>
      <c r="J19" s="15"/>
      <c r="K19" s="16">
        <f>I19/2</f>
        <v>5.96045625</v>
      </c>
      <c r="L19" s="15"/>
      <c r="M19" s="10">
        <v>43020</v>
      </c>
      <c r="N19" s="40"/>
      <c r="O19" s="41"/>
      <c r="P19" s="41"/>
      <c r="Q19" s="41"/>
      <c r="R19" s="41"/>
    </row>
    <row r="20" spans="1:18" ht="24.95" customHeight="1" x14ac:dyDescent="0.15">
      <c r="A20" s="2" t="s">
        <v>8</v>
      </c>
      <c r="B20" s="2" t="s">
        <v>6</v>
      </c>
      <c r="C20" s="16">
        <f>D20+E20+H20</f>
        <v>12.492083333333333</v>
      </c>
      <c r="D20" s="15"/>
      <c r="E20" s="15"/>
      <c r="F20" s="15"/>
      <c r="G20" s="15"/>
      <c r="H20" s="16">
        <f>E8</f>
        <v>12.492083333333333</v>
      </c>
      <c r="I20" s="16">
        <f>E8*0.3</f>
        <v>3.7476249999999998</v>
      </c>
      <c r="J20" s="15"/>
      <c r="K20" s="22">
        <f>I20/2</f>
        <v>1.8738124999999999</v>
      </c>
      <c r="L20" s="15"/>
      <c r="M20" s="10">
        <v>43315</v>
      </c>
      <c r="N20" s="40"/>
      <c r="O20" s="41"/>
      <c r="P20" s="41"/>
      <c r="Q20" s="41"/>
      <c r="R20" s="41"/>
    </row>
    <row r="21" spans="1:18" ht="24.95" customHeight="1" x14ac:dyDescent="0.15">
      <c r="A21" s="2" t="s">
        <v>9</v>
      </c>
      <c r="B21" s="2" t="s">
        <v>6</v>
      </c>
      <c r="C21" s="16">
        <f>D21+E21+H21</f>
        <v>12.492083333333333</v>
      </c>
      <c r="D21" s="15"/>
      <c r="E21" s="15"/>
      <c r="F21" s="15"/>
      <c r="G21" s="15"/>
      <c r="H21" s="16">
        <f>E9</f>
        <v>12.492083333333333</v>
      </c>
      <c r="I21" s="16">
        <f>E9*0.3</f>
        <v>3.7476249999999998</v>
      </c>
      <c r="J21" s="15"/>
      <c r="K21" s="16">
        <f>I21/2</f>
        <v>1.8738124999999999</v>
      </c>
      <c r="L21" s="15"/>
      <c r="M21" s="10">
        <v>43315</v>
      </c>
      <c r="N21" s="40"/>
      <c r="O21" s="41"/>
      <c r="P21" s="41"/>
      <c r="Q21" s="41"/>
      <c r="R21" s="41"/>
    </row>
  </sheetData>
  <mergeCells count="17">
    <mergeCell ref="A1:O1"/>
    <mergeCell ref="A15:A16"/>
    <mergeCell ref="B15:B16"/>
    <mergeCell ref="C15:H15"/>
    <mergeCell ref="I15:I16"/>
    <mergeCell ref="A3:A4"/>
    <mergeCell ref="F3:F4"/>
    <mergeCell ref="G3:G4"/>
    <mergeCell ref="C3:E3"/>
    <mergeCell ref="H3:K3"/>
    <mergeCell ref="M3:N3"/>
    <mergeCell ref="B3:B4"/>
    <mergeCell ref="N17:R21"/>
    <mergeCell ref="J15:J16"/>
    <mergeCell ref="K15:K16"/>
    <mergeCell ref="M15:M16"/>
    <mergeCell ref="A13:M13"/>
  </mergeCells>
  <phoneticPr fontId="1" type="noConversion"/>
  <pageMargins left="0.51181102362204722" right="0.51181102362204722" top="0.74803149606299213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F16" sqref="F16"/>
    </sheetView>
  </sheetViews>
  <sheetFormatPr defaultColWidth="9" defaultRowHeight="13.5" x14ac:dyDescent="0.15"/>
  <cols>
    <col min="1" max="1" width="9.125" style="20" customWidth="1"/>
    <col min="2" max="2" width="8.75" style="20" customWidth="1"/>
    <col min="3" max="3" width="11" style="20" customWidth="1"/>
    <col min="4" max="5" width="9.875" style="20" customWidth="1"/>
    <col min="6" max="6" width="8.625" style="20" customWidth="1"/>
    <col min="7" max="7" width="9.875" style="20" customWidth="1"/>
    <col min="8" max="9" width="8.875" style="20" customWidth="1"/>
    <col min="10" max="11" width="6.5" style="20" customWidth="1"/>
    <col min="12" max="13" width="7.25" style="20" customWidth="1"/>
    <col min="14" max="14" width="5.75" style="20" customWidth="1"/>
    <col min="15" max="15" width="11.25" style="24" customWidth="1"/>
    <col min="16" max="19" width="6.125" style="20" customWidth="1"/>
    <col min="20" max="16384" width="9" style="20"/>
  </cols>
  <sheetData>
    <row r="1" spans="1:19" ht="18.75" x14ac:dyDescent="0.15">
      <c r="A1" s="23" t="s">
        <v>41</v>
      </c>
    </row>
    <row r="2" spans="1:19" ht="36" customHeight="1" x14ac:dyDescent="0.1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5"/>
      <c r="Q2" s="55"/>
      <c r="R2" s="55"/>
      <c r="S2" s="32"/>
    </row>
    <row r="3" spans="1:19" ht="29.25" customHeight="1" x14ac:dyDescent="0.15">
      <c r="A3" s="23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57" t="s">
        <v>43</v>
      </c>
      <c r="O3" s="58"/>
      <c r="P3" s="57"/>
      <c r="Q3" s="57"/>
      <c r="R3" s="57"/>
      <c r="S3" s="34"/>
    </row>
    <row r="4" spans="1:19" ht="39.75" customHeight="1" x14ac:dyDescent="0.15">
      <c r="A4" s="59" t="s">
        <v>44</v>
      </c>
      <c r="B4" s="59" t="s">
        <v>45</v>
      </c>
      <c r="C4" s="60" t="s">
        <v>46</v>
      </c>
      <c r="D4" s="62" t="s">
        <v>47</v>
      </c>
      <c r="E4" s="62"/>
      <c r="F4" s="62"/>
      <c r="G4" s="62"/>
      <c r="H4" s="62"/>
      <c r="I4" s="62"/>
      <c r="J4" s="59" t="s">
        <v>48</v>
      </c>
      <c r="K4" s="59"/>
      <c r="L4" s="59"/>
      <c r="M4" s="59"/>
      <c r="N4" s="59"/>
      <c r="O4" s="63" t="s">
        <v>49</v>
      </c>
      <c r="P4" s="59" t="s">
        <v>50</v>
      </c>
      <c r="Q4" s="59"/>
      <c r="R4" s="53" t="s">
        <v>38</v>
      </c>
      <c r="S4" s="35"/>
    </row>
    <row r="5" spans="1:19" ht="42" customHeight="1" x14ac:dyDescent="0.15">
      <c r="A5" s="59"/>
      <c r="B5" s="59"/>
      <c r="C5" s="61"/>
      <c r="D5" s="25" t="s">
        <v>51</v>
      </c>
      <c r="E5" s="26" t="s">
        <v>52</v>
      </c>
      <c r="F5" s="26" t="s">
        <v>53</v>
      </c>
      <c r="G5" s="26" t="s">
        <v>54</v>
      </c>
      <c r="H5" s="26" t="s">
        <v>55</v>
      </c>
      <c r="I5" s="26" t="s">
        <v>56</v>
      </c>
      <c r="J5" s="26" t="s">
        <v>57</v>
      </c>
      <c r="K5" s="26" t="s">
        <v>58</v>
      </c>
      <c r="L5" s="26" t="s">
        <v>59</v>
      </c>
      <c r="M5" s="26" t="s">
        <v>60</v>
      </c>
      <c r="N5" s="26" t="s">
        <v>61</v>
      </c>
      <c r="O5" s="64"/>
      <c r="P5" s="26" t="s">
        <v>62</v>
      </c>
      <c r="Q5" s="26" t="s">
        <v>63</v>
      </c>
      <c r="R5" s="54"/>
      <c r="S5" s="35"/>
    </row>
    <row r="6" spans="1:19" ht="29.25" customHeight="1" x14ac:dyDescent="0.15">
      <c r="A6" s="26" t="s">
        <v>64</v>
      </c>
      <c r="B6" s="26" t="s">
        <v>65</v>
      </c>
      <c r="C6" s="26">
        <v>1</v>
      </c>
      <c r="D6" s="33">
        <f>C20/12*4</f>
        <v>5.333333333333333</v>
      </c>
      <c r="E6" s="33">
        <f>C21/12*4</f>
        <v>9.5499999999999989</v>
      </c>
      <c r="F6" s="33"/>
      <c r="G6" s="33">
        <f>D6+E6+F6</f>
        <v>14.883333333333333</v>
      </c>
      <c r="H6" s="33"/>
      <c r="I6" s="33">
        <f>G6+H6</f>
        <v>14.883333333333333</v>
      </c>
      <c r="J6" s="38">
        <v>1.33</v>
      </c>
      <c r="K6" s="39">
        <v>3.2</v>
      </c>
      <c r="L6" s="37"/>
      <c r="M6" s="39">
        <v>0.86</v>
      </c>
      <c r="N6" s="33"/>
      <c r="O6" s="27">
        <v>43710</v>
      </c>
      <c r="P6" s="26"/>
      <c r="Q6" s="26"/>
      <c r="R6" s="28"/>
      <c r="S6" s="36"/>
    </row>
    <row r="7" spans="1:19" ht="36.75" customHeight="1" x14ac:dyDescent="0.15">
      <c r="A7" s="26" t="s">
        <v>78</v>
      </c>
      <c r="B7" s="26" t="s">
        <v>79</v>
      </c>
      <c r="C7" s="26">
        <v>1</v>
      </c>
      <c r="D7" s="33">
        <f>C20/12*9</f>
        <v>12</v>
      </c>
      <c r="E7" s="33">
        <f>C21/12*9</f>
        <v>21.487499999999997</v>
      </c>
      <c r="F7" s="33"/>
      <c r="G7" s="33">
        <f>D7+E7+F7</f>
        <v>33.487499999999997</v>
      </c>
      <c r="H7" s="33"/>
      <c r="I7" s="33">
        <f>G7+H7</f>
        <v>33.487499999999997</v>
      </c>
      <c r="J7" s="33">
        <v>4.59</v>
      </c>
      <c r="K7" s="33">
        <v>0</v>
      </c>
      <c r="L7" s="33"/>
      <c r="M7" s="33">
        <v>1.94</v>
      </c>
      <c r="N7" s="33"/>
      <c r="O7" s="27">
        <v>42999</v>
      </c>
      <c r="P7" s="26"/>
      <c r="Q7" s="26"/>
      <c r="R7" s="28"/>
      <c r="S7" s="36"/>
    </row>
    <row r="8" spans="1:19" ht="39" customHeight="1" x14ac:dyDescent="0.15">
      <c r="A8" s="26" t="s">
        <v>66</v>
      </c>
      <c r="B8" s="26" t="s">
        <v>67</v>
      </c>
      <c r="C8" s="26">
        <v>0.95</v>
      </c>
      <c r="D8" s="33">
        <f>C20*0.95</f>
        <v>15.2</v>
      </c>
      <c r="E8" s="33">
        <f>C21*0.95</f>
        <v>27.217499999999998</v>
      </c>
      <c r="F8" s="33"/>
      <c r="G8" s="33">
        <v>42.417499999999997</v>
      </c>
      <c r="H8" s="33"/>
      <c r="I8" s="33">
        <v>42.417499999999997</v>
      </c>
      <c r="J8" s="33">
        <v>5.91</v>
      </c>
      <c r="K8" s="33">
        <v>9.6</v>
      </c>
      <c r="L8" s="33"/>
      <c r="M8" s="33">
        <v>2.59</v>
      </c>
      <c r="N8" s="33"/>
      <c r="O8" s="27">
        <v>43322</v>
      </c>
      <c r="P8" s="26"/>
      <c r="Q8" s="26"/>
      <c r="R8" s="28"/>
      <c r="S8" s="36"/>
    </row>
    <row r="9" spans="1:19" ht="34.5" customHeight="1" x14ac:dyDescent="0.15">
      <c r="A9" s="26" t="s">
        <v>68</v>
      </c>
      <c r="B9" s="26" t="s">
        <v>69</v>
      </c>
      <c r="C9" s="26">
        <v>0.75</v>
      </c>
      <c r="D9" s="21">
        <f>C20*0.75</f>
        <v>12</v>
      </c>
      <c r="E9" s="33">
        <f>C21*0.75</f>
        <v>21.487499999999997</v>
      </c>
      <c r="F9" s="33"/>
      <c r="G9" s="33">
        <v>33.487499999999997</v>
      </c>
      <c r="H9" s="33"/>
      <c r="I9" s="33">
        <v>33.487499999999997</v>
      </c>
      <c r="J9" s="33">
        <v>5.91</v>
      </c>
      <c r="K9" s="33">
        <v>8.64</v>
      </c>
      <c r="L9" s="33"/>
      <c r="M9" s="33">
        <v>2.59</v>
      </c>
      <c r="N9" s="33"/>
      <c r="O9" s="27">
        <v>42999</v>
      </c>
      <c r="P9" s="26"/>
      <c r="Q9" s="26"/>
      <c r="R9" s="28"/>
      <c r="S9" s="36"/>
    </row>
    <row r="10" spans="1:19" ht="48.75" customHeight="1" x14ac:dyDescent="0.15">
      <c r="A10" s="26" t="s">
        <v>70</v>
      </c>
      <c r="B10" s="26" t="s">
        <v>69</v>
      </c>
      <c r="C10" s="26" t="s">
        <v>71</v>
      </c>
      <c r="D10" s="33">
        <f>C20*0.7/12*8+C20*0.75/12*4</f>
        <v>11.466666666666665</v>
      </c>
      <c r="E10" s="33">
        <f>C21*0.7/12*8+C21*0.75/12*4</f>
        <v>20.532499999999995</v>
      </c>
      <c r="F10" s="33"/>
      <c r="G10" s="33">
        <v>31.999166666666699</v>
      </c>
      <c r="H10" s="33"/>
      <c r="I10" s="33">
        <v>31.999166666666699</v>
      </c>
      <c r="J10" s="33">
        <v>5.91</v>
      </c>
      <c r="K10" s="33">
        <v>8.64</v>
      </c>
      <c r="L10" s="33"/>
      <c r="M10" s="33">
        <v>2.59</v>
      </c>
      <c r="N10" s="33"/>
      <c r="O10" s="27">
        <v>43322</v>
      </c>
      <c r="P10" s="26"/>
      <c r="Q10" s="26"/>
      <c r="R10" s="28"/>
      <c r="S10" s="36"/>
    </row>
    <row r="11" spans="1:19" ht="47.25" customHeight="1" x14ac:dyDescent="0.15">
      <c r="A11" s="26" t="s">
        <v>72</v>
      </c>
      <c r="B11" s="26" t="s">
        <v>69</v>
      </c>
      <c r="C11" s="26" t="s">
        <v>71</v>
      </c>
      <c r="D11" s="33">
        <f>C20*0.7/12*8+C20*0.75/12*4</f>
        <v>11.466666666666665</v>
      </c>
      <c r="E11" s="33">
        <v>20.532499999999999</v>
      </c>
      <c r="F11" s="33"/>
      <c r="G11" s="33">
        <v>31.999166666666699</v>
      </c>
      <c r="H11" s="33"/>
      <c r="I11" s="33">
        <v>31.999166666666699</v>
      </c>
      <c r="J11" s="33">
        <v>5.91</v>
      </c>
      <c r="K11" s="33">
        <v>8.64</v>
      </c>
      <c r="L11" s="33"/>
      <c r="M11" s="33">
        <v>2.59</v>
      </c>
      <c r="N11" s="33"/>
      <c r="O11" s="27">
        <v>43322</v>
      </c>
      <c r="P11" s="26"/>
      <c r="Q11" s="26"/>
      <c r="R11" s="28"/>
      <c r="S11" s="36"/>
    </row>
    <row r="12" spans="1:19" s="30" customFormat="1" ht="27.75" customHeight="1" x14ac:dyDescent="0.15">
      <c r="A12" s="29" t="s">
        <v>73</v>
      </c>
      <c r="O12" s="31"/>
    </row>
    <row r="13" spans="1:19" s="30" customFormat="1" ht="24.75" customHeight="1" x14ac:dyDescent="0.15">
      <c r="A13" s="29" t="s">
        <v>74</v>
      </c>
      <c r="O13" s="31"/>
    </row>
    <row r="14" spans="1:19" s="30" customFormat="1" ht="14.25" x14ac:dyDescent="0.15">
      <c r="A14" s="29"/>
      <c r="O14" s="31"/>
    </row>
    <row r="15" spans="1:19" s="30" customFormat="1" ht="14.25" x14ac:dyDescent="0.15">
      <c r="A15" s="29"/>
      <c r="O15" s="31"/>
    </row>
    <row r="16" spans="1:19" s="30" customFormat="1" ht="14.25" x14ac:dyDescent="0.15">
      <c r="A16" s="29"/>
      <c r="O16" s="31"/>
    </row>
    <row r="17" spans="1:17" s="30" customFormat="1" ht="14.25" x14ac:dyDescent="0.15">
      <c r="A17" s="29"/>
      <c r="O17" s="31"/>
    </row>
    <row r="18" spans="1:17" s="30" customFormat="1" ht="14.25" x14ac:dyDescent="0.15">
      <c r="A18" s="29"/>
      <c r="O18" s="31"/>
      <c r="P18" s="20"/>
      <c r="Q18" s="20"/>
    </row>
    <row r="19" spans="1:17" hidden="1" x14ac:dyDescent="0.15">
      <c r="A19" s="20" t="s">
        <v>75</v>
      </c>
      <c r="C19" s="20">
        <v>44.65</v>
      </c>
    </row>
    <row r="20" spans="1:17" hidden="1" x14ac:dyDescent="0.15">
      <c r="A20" s="20" t="s">
        <v>76</v>
      </c>
      <c r="C20" s="20">
        <v>16</v>
      </c>
    </row>
    <row r="21" spans="1:17" hidden="1" x14ac:dyDescent="0.15">
      <c r="A21" s="20" t="s">
        <v>77</v>
      </c>
      <c r="C21" s="20">
        <v>28.65</v>
      </c>
    </row>
    <row r="22" spans="1:17" hidden="1" x14ac:dyDescent="0.15"/>
  </sheetData>
  <mergeCells count="10">
    <mergeCell ref="R4:R5"/>
    <mergeCell ref="A2:R2"/>
    <mergeCell ref="N3:R3"/>
    <mergeCell ref="A4:A5"/>
    <mergeCell ref="B4:B5"/>
    <mergeCell ref="C4:C5"/>
    <mergeCell ref="D4:I4"/>
    <mergeCell ref="J4:N4"/>
    <mergeCell ref="O4:O5"/>
    <mergeCell ref="P4:Q4"/>
  </mergeCells>
  <phoneticPr fontId="1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领导班子薪酬2018）</vt:lpstr>
      <vt:lpstr>领导班子薪酬2019报国资委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2021-03-12T07:23:28Z</dcterms:modified>
</cp:coreProperties>
</file>